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D165" i="1" s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D211" i="1" s="1"/>
  <c r="E88" i="1"/>
  <c r="D88" i="1" s="1"/>
  <c r="E190" i="1"/>
  <c r="D190" i="1" s="1"/>
  <c r="E134" i="1"/>
  <c r="E19" i="4" s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F210" i="1" l="1"/>
  <c r="F293" i="1" s="1"/>
  <c r="D134" i="1"/>
  <c r="F5" i="1"/>
  <c r="D256" i="1"/>
  <c r="H293" i="1"/>
  <c r="H5" i="1"/>
  <c r="D257" i="1"/>
  <c r="E38" i="1"/>
  <c r="D38" i="1" s="1"/>
  <c r="D7" i="1"/>
  <c r="D210" i="1" l="1"/>
  <c r="E6" i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<sst xmlns="http://schemas.openxmlformats.org/spreadsheetml/2006/main" count="554" uniqueCount="447">
  <si>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</si>
  <si>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</si>
  <si>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</si>
  <si>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</si>
  <si>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</si>
  <si>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</si>
  <si>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</si>
  <si>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</si>
  <si>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</si>
  <si>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</si>
  <si>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</si>
  <si>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</si>
  <si>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</si>
  <si>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</si>
  <si>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</si>
  <si>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</si>
  <si>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</si>
  <si>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</si>
  <si>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</si>
  <si>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</si>
  <si>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</si>
  <si>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</si>
  <si>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</si>
  <si>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</si>
  <si>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</si>
  <si>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</si>
  <si>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</si>
  <si>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</si>
  <si>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</si>
  <si>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</si>
  <si>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</si>
  <si>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</si>
  <si>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</si>
  <si>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</si>
  <si>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</si>
  <si>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</si>
  <si>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</si>
  <si>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</si>
  <si>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</si>
  <si>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</si>
  <si>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</si>
  <si>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</si>
  <si>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</si>
  <si>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</si>
  <si>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</si>
  <si>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</si>
  <si>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</si>
  <si>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</si>
  <si>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</si>
  <si>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</si>
  <si>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</si>
  <si>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</si>
  <si>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</si>
  <si>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</si>
  <si>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</si>
  <si>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</si>
  <si>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</si>
  <si>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</si>
  <si>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</si>
  <si>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</si>
  <si>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</si>
  <si>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</si>
  <si>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</si>
  <si>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</si>
  <si>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</si>
  <si>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</si>
  <si>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</si>
  <si>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</si>
  <si>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</si>
  <si>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</si>
  <si>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</si>
  <si>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</si>
  <si>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</si>
  <si>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</si>
  <si>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</si>
  <si>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</si>
  <si>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</si>
  <si>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</si>
  <si>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</si>
  <si>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</si>
  <si>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</si>
  <si>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</si>
  <si>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</si>
  <si>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</si>
  <si>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</si>
  <si>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</si>
  <si>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</si>
  <si>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</si>
  <si>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</si>
  <si>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</si>
  <si>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</si>
  <si>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</si>
  <si>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</si>
  <si>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</si>
  <si>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</si>
  <si>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</si>
  <si>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</si>
  <si>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</si>
  <si>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</si>
  <si>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</si>
  <si>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</si>
  <si>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</si>
  <si>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</si>
  <si>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</si>
  <si>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</si>
  <si>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</si>
  <si>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</si>
  <si>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</si>
  <si>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</si>
  <si>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</si>
  <si>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</si>
  <si>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</si>
  <si>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</si>
  <si>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</si>
  <si>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</si>
  <si>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</si>
  <si>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</si>
  <si>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</si>
  <si>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</si>
  <si>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</si>
  <si>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</si>
  <si>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</si>
  <si>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</si>
  <si>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</si>
  <si>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</si>
  <si>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</si>
  <si>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</si>
  <si>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</si>
  <si>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</si>
  <si>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</si>
  <si>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</si>
  <si>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</si>
  <si>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</si>
  <si>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</si>
  <si>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</si>
  <si>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</si>
  <si>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</si>
  <si>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</si>
  <si>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</si>
  <si>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</si>
  <si>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</si>
  <si>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</si>
  <si>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</si>
  <si>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</si>
  <si>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</si>
  <si>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</si>
  <si>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</si>
  <si>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</si>
  <si>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</si>
  <si>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</si>
  <si>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</si>
  <si>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</si>
  <si>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</si>
  <si>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</si>
  <si>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</si>
  <si>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</si>
  <si>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</si>
  <si>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</si>
  <si>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</si>
  <si>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</si>
  <si>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</si>
  <si>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</si>
  <si>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</si>
  <si>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</si>
  <si>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</si>
  <si>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</si>
  <si>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</si>
  <si>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</si>
  <si>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</si>
  <si>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</si>
  <si>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</si>
  <si>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</si>
  <si>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</si>
  <si>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</si>
  <si>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</si>
  <si>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</si>
  <si>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</si>
  <si>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</si>
  <si>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</si>
  <si>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</si>
  <si>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</si>
  <si>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</si>
  <si>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</si>
  <si>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</si>
  <si>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</si>
  <si>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</si>
  <si>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</si>
  <si>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</si>
  <si>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</si>
  <si>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</si>
  <si>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</si>
  <si>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</si>
  <si>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</si>
  <si>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</si>
  <si>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</si>
  <si>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</si>
  <si>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</si>
  <si>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</si>
  <si>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</si>
  <si>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</si>
  <si>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</si>
  <si>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</si>
  <si>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</si>
  <si>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</si>
  <si>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</si>
  <si>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</si>
  <si>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</si>
  <si>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</si>
  <si>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</si>
  <si>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</si>
  <si>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</si>
  <si>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</si>
  <si>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</si>
  <si>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</si>
  <si>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</si>
  <si>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</si>
  <si>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</si>
  <si>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</si>
  <si>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</si>
  <si>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</si>
  <si>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</si>
  <si>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</si>
  <si>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</si>
  <si>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</si>
  <si>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</si>
  <si>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</si>
  <si>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</si>
  <si>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</si>
  <si>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</si>
  <si>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</si>
  <si>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</si>
  <si>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</si>
  <si>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</si>
  <si>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</si>
  <si>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</si>
  <si>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</si>
  <si>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</si>
  <si>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</si>
  <si>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</si>
  <si>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</si>
  <si>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</si>
  <si>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</si>
  <si>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</si>
  <si>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</si>
  <si>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</si>
  <si>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</si>
  <si>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</si>
  <si>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</si>
  <si>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</si>
  <si>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</si>
  <si>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</si>
  <si>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</si>
  <si>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</si>
  <si>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</si>
  <si>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</si>
  <si>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</si>
  <si>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</si>
  <si>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</si>
  <si>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</si>
  <si>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</si>
  <si>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</si>
  <si>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</si>
  <si>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</si>
  <si>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</si>
  <si>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</si>
  <si>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</si>
  <si>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</si>
  <si>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</si>
  <si>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</si>
  <si>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</si>
  <si>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</si>
  <si>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</si>
  <si>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</si>
  <si>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</si>
  <si>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</si>
  <si>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</si>
  <si>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</si>
  <si>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</si>
  <si>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</si>
  <si>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</si>
  <si>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</si>
  <si>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</si>
  <si>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</si>
  <si>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</si>
  <si>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</si>
  <si>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</si>
  <si>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</si>
  <si>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</si>
  <si>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</si>
  <si>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</si>
  <si>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</si>
  <si>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</si>
  <si>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</si>
  <si>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</si>
  <si>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</si>
  <si>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</si>
  <si>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</si>
  <si>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</si>
  <si>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</si>
  <si>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</si>
  <si>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</si>
  <si>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</si>
  <si>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</si>
  <si>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</si>
  <si>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</si>
  <si>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</si>
  <si>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</si>
  <si>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</si>
  <si>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</si>
  <si>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</si>
  <si>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</si>
  <si>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</si>
  <si>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</si>
  <si>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</si>
  <si>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</si>
  <si>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</si>
  <si>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</si>
  <si>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</si>
  <si>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</si>
  <si>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</si>
  <si>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</si>
  <si>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</si>
  <si>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</si>
  <si>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</si>
  <si>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</si>
  <si>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</si>
  <si>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</si>
  <si>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</si>
  <si>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</si>
  <si>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</si>
  <si>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</si>
  <si>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</si>
  <si>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</si>
  <si>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</si>
  <si>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</si>
  <si>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</si>
  <si>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</si>
  <si>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</si>
  <si>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</si>
  <si>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</si>
  <si>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</si>
  <si>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</si>
  <si>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</si>
  <si>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</si>
  <si>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</si>
  <si>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</si>
  <si>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</si>
  <si>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</si>
  <si>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</si>
  <si>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</si>
  <si>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</si>
  <si>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</si>
  <si>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</si>
  <si>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</si>
  <si>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</si>
  <si>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</si>
  <si>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</si>
  <si>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</si>
  <si>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</si>
  <si>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</si>
  <si>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</si>
  <si>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</si>
  <si>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</si>
  <si>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</si>
  <si>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</si>
  <si>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</si>
  <si>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</si>
  <si>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</si>
  <si>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</si>
  <si>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</si>
  <si>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</si>
  <si>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</si>
  <si>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</si>
  <si>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</si>
  <si>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</si>
  <si>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</si>
  <si>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</si>
  <si>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</si>
  <si>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</si>
  <si>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</si>
  <si>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</si>
  <si>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</si>
  <si>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</si>
  <si>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</si>
  <si>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</si>
  <si>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</si>
  <si>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</si>
  <si>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</si>
  <si>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</si>
  <si>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</si>
  <si>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</si>
  <si>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</si>
  <si>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</si>
  <si>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</si>
  <si>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</si>
  <si>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</si>
  <si>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</si>
  <si>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</si>
  <si>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</si>
  <si>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</si>
  <si>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</si>
  <si>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</si>
  <si>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</si>
  <si>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</si>
  <si>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</si>
  <si>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</si>
  <si>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</si>
  <si>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</si>
  <si>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</si>
  <si>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</si>
  <si>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</si>
  <si>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</si>
  <si>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</si>
  <si>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</si>
  <si>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</si>
  <si>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</si>
  <si>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</si>
  <si>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</si>
  <si>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</si>
  <si>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</si>
  <si>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</si>
  <si>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</si>
  <si>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</si>
  <si>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</si>
  <si>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</si>
  <si>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</si>
  <si>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</si>
  <si>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</si>
  <si>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</si>
  <si>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</si>
  <si>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</si>
  <si>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</si>
  <si>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</si>
  <si>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</si>
  <si>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</si>
  <si>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</si>
  <si>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</si>
  <si>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</si>
  <si>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</si>
  <si>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</si>
  <si>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</si>
  <si>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</si>
  <si>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</si>
  <si>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2021      الى 30 / 9 / 2021    </t>
  </si>
  <si>
    <t xml:space="preserve">تقرير بالأصول الثابتة بتاريخ 30 /  9 /   2021م </t>
  </si>
  <si>
    <t>تقرير بالإلتزامات وصافي اًلأصول بتاريخ 30 /  9 /    2021م</t>
  </si>
  <si>
    <t xml:space="preserve">تقرير إيرادات ومصروفات البرامج والأنشطة المقيدة للفترة من 1 /  7 / 2021م      الى  30 / 9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</si>
</sst>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5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اسم لجنة التنمية: لجنة التنمية الاجتماعية الأهلية بضراس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صافي الأصول : (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480646.24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رقم وتاريخ التسجيل  : التاريخ :1441/03/29هـ      ترخيص رقم 551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تاريخ التأسيس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1441/03/29هـ  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العنوان: القصيم - مركز ضراس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الهاتف : 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t0557282567@gmail.com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J16" sqref="J16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480646.24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4" workbookViewId="0">
      <selection activeCell="G13" sqref="G13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285000</v>
      </c>
      <c r="H10" s="219"/>
      <c r="I10" s="217"/>
      <c r="J10" s="219"/>
      <c r="K10" s="219"/>
      <c r="L10" s="219"/>
      <c r="N10" s="141">
        <f t="shared" si="0"/>
        <v>285000</v>
      </c>
      <c r="O10" s="141">
        <f t="shared" si="1"/>
        <v>0</v>
      </c>
      <c r="P10" s="141">
        <f t="shared" si="2"/>
        <v>285000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285000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285000</v>
      </c>
      <c r="O12" s="6">
        <f t="shared" si="1"/>
        <v>0</v>
      </c>
      <c r="P12" s="6">
        <f t="shared" si="2"/>
        <v>285000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285000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285000</v>
      </c>
      <c r="O26" s="9">
        <f t="shared" si="1"/>
        <v>0</v>
      </c>
      <c r="P26" s="9">
        <f t="shared" si="2"/>
        <v>285000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94" activePane="bottomRight" state="frozen"/>
      <selection pane="topRight" activeCell="M1" sqref="M1"/>
      <selection pane="bottomLeft" activeCell="A5" sqref="A5"/>
      <selection pane="bottomRight" activeCell="E1" sqref="E1:E1048576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0.125" bestFit="1" customWidth="1"/>
    <col min="6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30424.76</v>
      </c>
      <c r="E5" s="223">
        <f>E6</f>
        <v>524.76</v>
      </c>
      <c r="F5" s="224">
        <f>F210</f>
        <v>29900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524.76</v>
      </c>
      <c r="E6" s="226">
        <f>E7+E38+E134+E190</f>
        <v>524.76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524.76</v>
      </c>
      <c r="E134" s="226">
        <f>SUM(E135,E137,E144,E150,E155,E157,E159,E161,E163,E165,E167,E169,E171,E183)</f>
        <v>524.76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312.7</v>
      </c>
      <c r="E155" s="226">
        <f>E156</f>
        <v>312.7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312.7</v>
      </c>
      <c r="E156" s="226">
        <v>312.7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22.69</v>
      </c>
      <c r="E163" s="226">
        <f>E164</f>
        <v>22.69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22.69</v>
      </c>
      <c r="E164" s="226">
        <v>22.69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189.37</v>
      </c>
      <c r="E165" s="226">
        <f>E166</f>
        <v>189.37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189.37</v>
      </c>
      <c r="E166" s="226">
        <v>189.37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29900</v>
      </c>
      <c r="E210" s="228"/>
      <c r="F210" s="227">
        <f>SUM(F211,F249)</f>
        <v>29900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29900</v>
      </c>
      <c r="E211" s="232"/>
      <c r="F211" s="227">
        <f>SUM(F212,F214,F223,F232,F238)</f>
        <v>29900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29900</v>
      </c>
      <c r="E238" s="232"/>
      <c r="F238" s="227">
        <f>SUM(F239:F248)</f>
        <v>29900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4000</v>
      </c>
      <c r="E240" s="232"/>
      <c r="F240" s="227">
        <v>4000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15400</v>
      </c>
      <c r="E244" s="232"/>
      <c r="F244" s="227">
        <v>15400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10500</v>
      </c>
      <c r="E245" s="232"/>
      <c r="F245" s="227">
        <v>10500</v>
      </c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30424.76</v>
      </c>
      <c r="E293" s="243">
        <f>E5</f>
        <v>524.76</v>
      </c>
      <c r="F293" s="243">
        <f>F210</f>
        <v>29900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2" workbookViewId="0">
      <selection activeCell="D19" sqref="D19"/>
    </sheetView>
  </sheetViews>
  <sheetFormatPr defaultRowHeight="14.25" x14ac:dyDescent="0.2"/>
  <cols>
    <col min="3" max="3" width="44.375" customWidth="1"/>
    <col min="4" max="5" width="9.875" bestFit="1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03">
        <v>467777.36</v>
      </c>
      <c r="E7" s="204">
        <v>213627.36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467777.36</v>
      </c>
      <c r="E15" s="161">
        <f>SUM(E7:E14)</f>
        <v>213627.36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10">
        <v>14229</v>
      </c>
      <c r="E17" s="211">
        <v>13279</v>
      </c>
      <c r="F17" s="160"/>
    </row>
    <row r="18" spans="2:6" ht="21" customHeight="1" x14ac:dyDescent="0.2">
      <c r="B18" s="207">
        <v>122</v>
      </c>
      <c r="C18" s="208" t="s">
        <v>54</v>
      </c>
      <c r="D18" s="210"/>
      <c r="E18" s="211"/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14229</v>
      </c>
      <c r="E22" s="161">
        <f>SUM(E17:E21)</f>
        <v>13279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482006.36</v>
      </c>
      <c r="E33" s="166">
        <f>E15+E22+E31</f>
        <v>226906.36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22" zoomScale="96" zoomScaleNormal="96" workbookViewId="0">
      <selection activeCell="G24" sqref="G24"/>
    </sheetView>
  </sheetViews>
  <sheetFormatPr defaultRowHeight="14.25" x14ac:dyDescent="0.2"/>
  <cols>
    <col min="3" max="3" width="8.125" bestFit="1" customWidth="1"/>
    <col min="4" max="4" width="33.375" customWidth="1"/>
    <col min="5" max="5" width="10.25" bestFit="1" customWidth="1"/>
    <col min="6" max="6" width="12.375" bestFit="1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1360.12</v>
      </c>
      <c r="F19" s="211">
        <v>835.3599999999999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1360.12</v>
      </c>
      <c r="F22" s="161">
        <f>SUM(F15:F21)</f>
        <v>835.3599999999999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485906</v>
      </c>
      <c r="F25" s="204">
        <v>230806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-5259.76</v>
      </c>
      <c r="F26" s="204">
        <v>-4735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27.75" x14ac:dyDescent="0.2">
      <c r="C28" s="112"/>
      <c r="D28" s="113" t="s">
        <v>432</v>
      </c>
      <c r="E28" s="164">
        <f>SUM(E25:E27)</f>
        <v>480646.24</v>
      </c>
      <c r="F28" s="164">
        <v>226071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482006.36</v>
      </c>
      <c r="F30" s="166">
        <f>F13+F22+F28</f>
        <v>226906.36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C1" zoomScale="80" zoomScaleNormal="80" workbookViewId="0">
      <selection activeCell="H41" sqref="H41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29900</v>
      </c>
      <c r="E32" s="117"/>
      <c r="F32" s="123">
        <v>31105</v>
      </c>
      <c r="G32" s="126" t="s">
        <v>142</v>
      </c>
      <c r="H32" s="175">
        <f>'تقرير الايرادات والتبرعات '!G10</f>
        <v>285000</v>
      </c>
      <c r="J32" s="140">
        <f t="shared" si="0"/>
        <v>255100</v>
      </c>
      <c r="K32" s="244">
        <f>SUM(H33:H42)</f>
        <v>285000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4000</v>
      </c>
      <c r="E34" s="117"/>
      <c r="F34" s="124">
        <v>31105002</v>
      </c>
      <c r="G34" s="125" t="s">
        <v>146</v>
      </c>
      <c r="H34" s="175">
        <v>120000</v>
      </c>
      <c r="J34" s="140">
        <f t="shared" si="0"/>
        <v>116000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15400</v>
      </c>
      <c r="E38" s="117"/>
      <c r="F38" s="124">
        <v>31105006</v>
      </c>
      <c r="G38" s="125" t="s">
        <v>154</v>
      </c>
      <c r="H38" s="175">
        <v>135000</v>
      </c>
      <c r="J38" s="140">
        <f t="shared" si="0"/>
        <v>119600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10500</v>
      </c>
      <c r="E39" s="117"/>
      <c r="F39" s="124">
        <v>31105007</v>
      </c>
      <c r="G39" s="125" t="s">
        <v>156</v>
      </c>
      <c r="H39" s="175">
        <v>30000</v>
      </c>
      <c r="J39" s="140">
        <f t="shared" si="0"/>
        <v>19500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29900</v>
      </c>
      <c r="E48" s="119"/>
      <c r="F48" s="128"/>
      <c r="G48" s="50" t="s">
        <v>42</v>
      </c>
      <c r="H48" s="177">
        <f>H7+H8+H17+H26+H32+H43</f>
        <v>285000</v>
      </c>
      <c r="J48" s="51">
        <f>H48-D48</f>
        <v>255100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230806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485906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yosef</cp:lastModifiedBy>
  <cp:lastPrinted>2019-04-10T08:14:35Z</cp:lastPrinted>
  <dcterms:created xsi:type="dcterms:W3CDTF">2019-03-19T22:52:13Z</dcterms:created>
  <dcterms:modified xsi:type="dcterms:W3CDTF">2022-05-07T16:25:02Z</dcterms:modified>
</cp:coreProperties>
</file>